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7455" windowHeight="4695" activeTab="0"/>
  </bookViews>
  <sheets>
    <sheet name="MENSAL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<sst xmlns="http://schemas.openxmlformats.org/spreadsheetml/2006/main" count="67" uniqueCount="58">
  <si>
    <t>SOMA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</si>
  <si>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</si>
  <si>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</si>
  <si>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</si>
  <si>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</si>
  <si>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</si>
  <si>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</si>
  <si>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</si>
  <si>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</si>
  <si>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</si>
  <si>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</si>
  <si>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</si>
  <si>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</si>
  <si>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</si>
  <si>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OUTROS</t>
  </si>
  <si>
    <t>RENDIMENTOS DE APLICAÇÕES FINANCEIRAS</t>
  </si>
  <si>
    <t>003.00434-196.058-5</t>
  </si>
  <si>
    <t>RENDIMENTO DE APLICAÇÃO FINANCEIRA</t>
  </si>
  <si>
    <t>001.2757-X 9.130-8</t>
  </si>
  <si>
    <t>FUNDO ESPECIAL DE PROTEÇÃO AMBIENTAL - FEPRAM</t>
  </si>
  <si>
    <t>TOTAL  196.058-5</t>
  </si>
  <si>
    <t>TOTAL            2.415-5</t>
  </si>
  <si>
    <t>TOTAL GERAL</t>
  </si>
  <si>
    <t xml:space="preserve">001.2757-X 2.415-5 </t>
  </si>
  <si>
    <t>-</t>
  </si>
  <si>
    <t>SEDAM - TAXA DE LICENÇA PRÉVIA - TLP</t>
  </si>
  <si>
    <t>SEDAM - TAXA DE LICENÇA DE INSTALAÇÃO - TLI</t>
  </si>
  <si>
    <t>SEDAM - TAXA DE LICENÇA DE OPERAÇÃO - TLO</t>
  </si>
  <si>
    <t>SEDAM - TAXA DE LICENÇA AMBIENTAL ÚNICA - TLAU</t>
  </si>
  <si>
    <t>SEDAM - TAXA DE AUTORIZAÇÃO AMBIENTAL - TAA</t>
  </si>
  <si>
    <t>SEDAM - TAXA DE RENOVAÇÃO DE LICENÇA AMBIENTAL - TRL</t>
  </si>
  <si>
    <t>SEDAM - TAXA DE PRORROGAÇÃO DE AUTORIZAÇÃO AMBIENTAL - TPAA</t>
  </si>
  <si>
    <t>SEDAM - TAXA DE CERTIDÃO AMBIENTAL - TCA</t>
  </si>
  <si>
    <t>SEDAM - TAXA DE AVERBAÇÃO - TA</t>
  </si>
  <si>
    <t>SEDAM - TX DE ANÁLISE EST. IMPACTO AMB. RESPEC. RELAT.IMPACTO AMB. - EIA/RIMA</t>
  </si>
  <si>
    <t>SEDAM - TAXA DE SERVIÇOS FLORESTAIS - TSF</t>
  </si>
  <si>
    <t>SEDAM - TAXA DE SERVIÇOS AMBIENTAIS DIVERSOS - TSAD</t>
  </si>
  <si>
    <t>SEDAM - MULTAS POR INFRAÇÃO À LEGISLAÇÃO AMBIENTAL</t>
  </si>
  <si>
    <t>SEDAM - MULTAS E TAXAS EMITIDAS PELOS CONVENIADOS DA SEDAM</t>
  </si>
  <si>
    <t>SEDAM - PARCELAMENTO DE MULTAS</t>
  </si>
  <si>
    <t>SEDAM - DÍVIDA ATIVA - CRÉDITO NÃO TRIBUTÁRIO - MULTA AMBIENTAL</t>
  </si>
  <si>
    <t>SEDAM - OUTRAS CERTIDÕES</t>
  </si>
  <si>
    <t>001.2757-X 10074-9</t>
  </si>
  <si>
    <t>TOTAL 10074-9</t>
  </si>
  <si>
    <t>Chefe da Divisão de Arrecadação</t>
  </si>
  <si>
    <t>Erilene Matos Martins</t>
  </si>
  <si>
    <t>Mat. 300139765</t>
  </si>
  <si>
    <t>001.2757-X 400140-0</t>
  </si>
  <si>
    <t>TOTAL 400140-0</t>
  </si>
  <si>
    <t>DEVOLUÇÃO DE DIÁRIAS/SUP. FUNDOS DE EXERCICIOS ANTERIORES</t>
  </si>
  <si>
    <r>
      <t xml:space="preserve">VALORES LANÇADOS EM DUPLICIDADE </t>
    </r>
    <r>
      <rPr>
        <sz val="6"/>
        <rFont val="Calibri"/>
        <family val="2"/>
      </rPr>
      <t>(ESTORNADOS)</t>
    </r>
  </si>
  <si>
    <t>TOTAL   9.130-8</t>
  </si>
  <si>
    <t>PAGTOS EFETUADOS POR DEPÓSITO/RECEITAS</t>
  </si>
  <si>
    <t>JANEIRO/2019</t>
  </si>
  <si>
    <t>DEZEMBRO/2019</t>
  </si>
  <si>
    <t>D.ATIVA NÃO TRIBUTARIA SEDAM AUTO DE INFRAÇÃO</t>
  </si>
  <si>
    <t>PARC. DIVIDA ATIVA NÃO TRIBUTARIA- MEIO AMB. AJUIZADO</t>
  </si>
  <si>
    <t>Porto Velho/RO,  31 de OUTUBRO de 2019.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</si>
</sst>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&quot;R$ &quot;#,##0.00_);[Red]\(&quot;R$ &quot;#,##0.00\)"/>
    <numFmt numFmtId="172" formatCode="_(&quot;R$ &quot;* #,##0.00_);_(&quot;R$ &quot;* \(#,##0.00\);_(&quot;R$ 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R$&quot;\ #,##0.00"/>
    <numFmt numFmtId="178" formatCode="[$-416]dddd\,\ 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51" applyFont="1" applyAlignment="1">
      <alignment/>
    </xf>
    <xf numFmtId="43" fontId="0" fillId="0" borderId="0" xfId="5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/>
    </xf>
    <xf numFmtId="170" fontId="0" fillId="0" borderId="0" xfId="0" applyNumberFormat="1" applyFill="1" applyAlignment="1">
      <alignment horizontal="center"/>
    </xf>
    <xf numFmtId="43" fontId="0" fillId="0" borderId="0" xfId="0" applyNumberFormat="1" applyFill="1" applyBorder="1" applyAlignment="1">
      <alignment/>
    </xf>
    <xf numFmtId="0" fontId="48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3" fontId="0" fillId="0" borderId="0" xfId="51" applyNumberFormat="1" applyFont="1" applyAlignment="1">
      <alignment/>
    </xf>
    <xf numFmtId="43" fontId="0" fillId="0" borderId="0" xfId="5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3" fontId="0" fillId="0" borderId="0" xfId="51" applyFont="1" applyFill="1" applyAlignment="1">
      <alignment horizontal="center"/>
    </xf>
    <xf numFmtId="43" fontId="0" fillId="0" borderId="0" xfId="5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Alignment="1">
      <alignment/>
    </xf>
    <xf numFmtId="170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43" fontId="49" fillId="0" borderId="0" xfId="0" applyNumberFormat="1" applyFont="1" applyAlignment="1">
      <alignment/>
    </xf>
    <xf numFmtId="43" fontId="49" fillId="0" borderId="0" xfId="51" applyFont="1" applyAlignment="1">
      <alignment/>
    </xf>
    <xf numFmtId="43" fontId="49" fillId="0" borderId="0" xfId="51" applyFont="1" applyAlignment="1">
      <alignment horizontal="center"/>
    </xf>
    <xf numFmtId="16" fontId="23" fillId="0" borderId="10" xfId="0" applyNumberFormat="1" applyFont="1" applyFill="1" applyBorder="1" applyAlignment="1">
      <alignment horizontal="center"/>
    </xf>
    <xf numFmtId="43" fontId="23" fillId="0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43" fontId="50" fillId="0" borderId="11" xfId="0" applyNumberFormat="1" applyFont="1" applyBorder="1" applyAlignment="1">
      <alignment/>
    </xf>
    <xf numFmtId="16" fontId="23" fillId="0" borderId="12" xfId="0" applyNumberFormat="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43" fontId="50" fillId="0" borderId="13" xfId="0" applyNumberFormat="1" applyFont="1" applyBorder="1" applyAlignment="1">
      <alignment/>
    </xf>
    <xf numFmtId="43" fontId="51" fillId="0" borderId="14" xfId="0" applyNumberFormat="1" applyFont="1" applyBorder="1" applyAlignment="1">
      <alignment/>
    </xf>
    <xf numFmtId="43" fontId="50" fillId="0" borderId="13" xfId="51" applyFont="1" applyBorder="1" applyAlignment="1">
      <alignment/>
    </xf>
    <xf numFmtId="43" fontId="23" fillId="0" borderId="13" xfId="5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/>
    </xf>
    <xf numFmtId="4" fontId="50" fillId="0" borderId="13" xfId="0" applyNumberFormat="1" applyFont="1" applyBorder="1" applyAlignment="1">
      <alignment/>
    </xf>
    <xf numFmtId="43" fontId="23" fillId="33" borderId="13" xfId="0" applyNumberFormat="1" applyFont="1" applyFill="1" applyBorder="1" applyAlignment="1">
      <alignment horizontal="center"/>
    </xf>
    <xf numFmtId="43" fontId="51" fillId="0" borderId="15" xfId="0" applyNumberFormat="1" applyFont="1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43" fontId="0" fillId="0" borderId="0" xfId="51" applyFont="1" applyAlignment="1">
      <alignment/>
    </xf>
    <xf numFmtId="0" fontId="48" fillId="0" borderId="0" xfId="0" applyFont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43" fontId="26" fillId="0" borderId="18" xfId="0" applyNumberFormat="1" applyFont="1" applyFill="1" applyBorder="1" applyAlignment="1">
      <alignment horizontal="center"/>
    </xf>
    <xf numFmtId="43" fontId="26" fillId="0" borderId="19" xfId="0" applyNumberFormat="1" applyFont="1" applyFill="1" applyBorder="1" applyAlignment="1">
      <alignment horizontal="center"/>
    </xf>
    <xf numFmtId="43" fontId="51" fillId="0" borderId="19" xfId="0" applyNumberFormat="1" applyFont="1" applyBorder="1" applyAlignment="1">
      <alignment/>
    </xf>
    <xf numFmtId="43" fontId="0" fillId="0" borderId="0" xfId="0" applyNumberFormat="1" applyFill="1" applyAlignment="1">
      <alignment/>
    </xf>
    <xf numFmtId="43" fontId="50" fillId="0" borderId="20" xfId="0" applyNumberFormat="1" applyFont="1" applyBorder="1" applyAlignment="1">
      <alignment/>
    </xf>
    <xf numFmtId="43" fontId="50" fillId="0" borderId="21" xfId="0" applyNumberFormat="1" applyFont="1" applyBorder="1" applyAlignment="1">
      <alignment/>
    </xf>
    <xf numFmtId="43" fontId="50" fillId="0" borderId="21" xfId="51" applyFont="1" applyBorder="1" applyAlignment="1">
      <alignment/>
    </xf>
    <xf numFmtId="43" fontId="51" fillId="0" borderId="22" xfId="0" applyNumberFormat="1" applyFont="1" applyBorder="1" applyAlignment="1">
      <alignment/>
    </xf>
    <xf numFmtId="43" fontId="51" fillId="0" borderId="23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44" fontId="0" fillId="0" borderId="0" xfId="45" applyFont="1" applyAlignment="1">
      <alignment/>
    </xf>
    <xf numFmtId="43" fontId="23" fillId="0" borderId="24" xfId="0" applyNumberFormat="1" applyFont="1" applyFill="1" applyBorder="1" applyAlignment="1">
      <alignment horizontal="center" vertical="center"/>
    </xf>
    <xf numFmtId="43" fontId="50" fillId="0" borderId="24" xfId="0" applyNumberFormat="1" applyFont="1" applyBorder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170" fontId="52" fillId="0" borderId="0" xfId="0" applyNumberFormat="1" applyFont="1" applyAlignment="1">
      <alignment horizontal="center"/>
    </xf>
    <xf numFmtId="170" fontId="52" fillId="0" borderId="0" xfId="0" applyNumberFormat="1" applyFont="1" applyAlignment="1">
      <alignment/>
    </xf>
    <xf numFmtId="0" fontId="53" fillId="0" borderId="0" xfId="0" applyFont="1" applyAlignment="1">
      <alignment/>
    </xf>
    <xf numFmtId="170" fontId="47" fillId="0" borderId="0" xfId="0" applyNumberFormat="1" applyFont="1" applyFill="1" applyBorder="1" applyAlignment="1">
      <alignment/>
    </xf>
    <xf numFmtId="0" fontId="51" fillId="0" borderId="0" xfId="0" applyFont="1" applyBorder="1" applyAlignment="1">
      <alignment wrapText="1"/>
    </xf>
    <xf numFmtId="170" fontId="0" fillId="0" borderId="0" xfId="0" applyNumberFormat="1" applyFill="1" applyBorder="1" applyAlignment="1">
      <alignment horizontal="center"/>
    </xf>
    <xf numFmtId="43" fontId="26" fillId="0" borderId="13" xfId="0" applyNumberFormat="1" applyFont="1" applyFill="1" applyBorder="1" applyAlignment="1">
      <alignment horizontal="center"/>
    </xf>
    <xf numFmtId="43" fontId="51" fillId="0" borderId="13" xfId="51" applyNumberFormat="1" applyFont="1" applyBorder="1" applyAlignment="1">
      <alignment/>
    </xf>
    <xf numFmtId="43" fontId="51" fillId="0" borderId="13" xfId="0" applyNumberFormat="1" applyFont="1" applyBorder="1" applyAlignment="1">
      <alignment horizontal="center"/>
    </xf>
    <xf numFmtId="43" fontId="51" fillId="0" borderId="13" xfId="0" applyNumberFormat="1" applyFont="1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70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39" fontId="29" fillId="0" borderId="0" xfId="53" applyNumberFormat="1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" fontId="48" fillId="0" borderId="13" xfId="45" applyNumberFormat="1" applyFont="1" applyBorder="1" applyAlignment="1">
      <alignment/>
    </xf>
    <xf numFmtId="0" fontId="50" fillId="0" borderId="13" xfId="0" applyNumberFormat="1" applyFont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49" fontId="54" fillId="0" borderId="25" xfId="0" applyNumberFormat="1" applyFont="1" applyBorder="1" applyAlignment="1">
      <alignment horizontal="center" vertical="center"/>
    </xf>
    <xf numFmtId="49" fontId="54" fillId="0" borderId="26" xfId="0" applyNumberFormat="1" applyFont="1" applyBorder="1" applyAlignment="1">
      <alignment horizontal="center" vertical="center"/>
    </xf>
    <xf numFmtId="49" fontId="54" fillId="0" borderId="27" xfId="0" applyNumberFormat="1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47" fillId="8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/>
    </xf>
    <xf numFmtId="0" fontId="47" fillId="16" borderId="16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47" fillId="13" borderId="16" xfId="0" applyFont="1" applyFill="1" applyBorder="1" applyAlignment="1">
      <alignment horizontal="center" vertical="center"/>
    </xf>
    <xf numFmtId="0" fontId="47" fillId="5" borderId="25" xfId="0" applyFont="1" applyFill="1" applyBorder="1" applyAlignment="1">
      <alignment horizontal="center" vertical="center"/>
    </xf>
    <xf numFmtId="0" fontId="47" fillId="5" borderId="26" xfId="0" applyFont="1" applyFill="1" applyBorder="1" applyAlignment="1">
      <alignment horizontal="center" vertical="center"/>
    </xf>
    <xf numFmtId="0" fontId="47" fillId="5" borderId="27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view="pageLayout" workbookViewId="0" topLeftCell="Q1">
      <selection activeCell="Y25" sqref="Y25"/>
    </sheetView>
  </sheetViews>
  <sheetFormatPr defaultColWidth="0" defaultRowHeight="15"/>
  <cols>
    <col min="1" max="1" width="10.421875" style="2" customWidth="1"/>
    <col min="2" max="2" width="11.7109375" style="2" bestFit="1" customWidth="1"/>
    <col min="3" max="3" width="10.8515625" style="2" bestFit="1" customWidth="1"/>
    <col min="4" max="4" width="12.00390625" style="1" customWidth="1"/>
    <col min="5" max="7" width="9.57421875" style="3" customWidth="1"/>
    <col min="8" max="8" width="9.421875" style="3" customWidth="1"/>
    <col min="9" max="9" width="9.57421875" style="3" customWidth="1"/>
    <col min="10" max="10" width="9.7109375" style="3" customWidth="1"/>
    <col min="11" max="11" width="10.57421875" style="3" customWidth="1"/>
    <col min="12" max="12" width="9.57421875" style="3" customWidth="1"/>
    <col min="13" max="13" width="10.57421875" style="3" customWidth="1"/>
    <col min="14" max="14" width="10.00390625" style="3" customWidth="1"/>
    <col min="15" max="15" width="11.140625" style="3" customWidth="1"/>
    <col min="16" max="17" width="9.28125" style="3" customWidth="1"/>
    <col min="18" max="18" width="9.57421875" style="3" customWidth="1"/>
    <col min="19" max="19" width="9.28125" style="3" customWidth="1"/>
    <col min="20" max="20" width="9.8515625" style="3" customWidth="1"/>
    <col min="21" max="21" width="11.140625" style="3" customWidth="1"/>
    <col min="22" max="22" width="10.00390625" style="3" customWidth="1"/>
    <col min="23" max="23" width="9.140625" style="3" customWidth="1"/>
    <col min="24" max="24" width="9.57421875" style="3" customWidth="1"/>
    <col min="25" max="25" width="13.7109375" style="0" bestFit="1" customWidth="1"/>
    <col min="26" max="26" width="9.140625" style="0" customWidth="1"/>
    <col min="27" max="27" width="6.00390625" style="0" customWidth="1"/>
    <col min="28" max="28" width="7.7109375" style="0" customWidth="1"/>
    <col min="29" max="29" width="9.140625" style="0" customWidth="1"/>
    <col min="30" max="30" width="7.28125" style="0" customWidth="1"/>
    <col min="31" max="32" width="9.421875" style="0" customWidth="1"/>
    <col min="33" max="34" width="7.421875" style="0" customWidth="1"/>
    <col min="35" max="35" width="8.8515625" style="0" customWidth="1"/>
    <col min="36" max="36" width="7.28125" style="0" customWidth="1"/>
    <col min="37" max="37" width="7.8515625" style="0" customWidth="1"/>
    <col min="38" max="38" width="11.7109375" style="0" bestFit="1" customWidth="1"/>
    <col min="39" max="39" width="14.8515625" style="0" customWidth="1"/>
    <col min="40" max="40" width="15.28125" style="0" customWidth="1"/>
    <col min="41" max="16384" width="0" style="0" hidden="1" customWidth="1"/>
  </cols>
  <sheetData>
    <row r="1" spans="1:38" ht="27.75" customHeight="1" thickBot="1">
      <c r="A1" s="104" t="s">
        <v>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96" t="s">
        <v>53</v>
      </c>
      <c r="O1" s="97"/>
      <c r="P1" s="98"/>
      <c r="Q1" s="104" t="s">
        <v>19</v>
      </c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6"/>
      <c r="AG1" s="96" t="s">
        <v>54</v>
      </c>
      <c r="AH1" s="97"/>
      <c r="AI1" s="97"/>
      <c r="AJ1" s="97"/>
      <c r="AK1" s="97"/>
      <c r="AL1" s="98"/>
    </row>
    <row r="2" spans="1:38" ht="24" customHeight="1" thickBot="1">
      <c r="A2" s="99" t="s">
        <v>1</v>
      </c>
      <c r="B2" s="109" t="s">
        <v>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1"/>
      <c r="Q2" s="109" t="s">
        <v>23</v>
      </c>
      <c r="R2" s="110"/>
      <c r="S2" s="110"/>
      <c r="T2" s="110"/>
      <c r="U2" s="110"/>
      <c r="V2" s="110"/>
      <c r="W2" s="110"/>
      <c r="X2" s="110"/>
      <c r="Y2" s="111"/>
      <c r="Z2" s="108" t="s">
        <v>16</v>
      </c>
      <c r="AA2" s="108"/>
      <c r="AB2" s="108"/>
      <c r="AC2" s="101" t="s">
        <v>18</v>
      </c>
      <c r="AD2" s="101"/>
      <c r="AE2" s="101"/>
      <c r="AF2" s="113" t="s">
        <v>42</v>
      </c>
      <c r="AG2" s="113"/>
      <c r="AH2" s="113"/>
      <c r="AI2" s="114" t="s">
        <v>47</v>
      </c>
      <c r="AJ2" s="115"/>
      <c r="AK2" s="116"/>
      <c r="AL2" s="94" t="s">
        <v>22</v>
      </c>
    </row>
    <row r="3" spans="1:38" s="4" customFormat="1" ht="18" customHeight="1" thickBot="1">
      <c r="A3" s="99"/>
      <c r="B3" s="49">
        <v>9001</v>
      </c>
      <c r="C3" s="49">
        <v>9002</v>
      </c>
      <c r="D3" s="49">
        <v>9003</v>
      </c>
      <c r="E3" s="49">
        <v>9004</v>
      </c>
      <c r="F3" s="49">
        <v>9005</v>
      </c>
      <c r="G3" s="49">
        <v>9006</v>
      </c>
      <c r="H3" s="49">
        <v>9007</v>
      </c>
      <c r="I3" s="49">
        <v>9008</v>
      </c>
      <c r="J3" s="49">
        <v>9009</v>
      </c>
      <c r="K3" s="49">
        <v>9010</v>
      </c>
      <c r="L3" s="49">
        <v>9011</v>
      </c>
      <c r="M3" s="49">
        <v>9012</v>
      </c>
      <c r="N3" s="49">
        <v>9013</v>
      </c>
      <c r="O3" s="49">
        <v>9014</v>
      </c>
      <c r="P3" s="49">
        <v>9015</v>
      </c>
      <c r="Q3" s="49">
        <v>9016</v>
      </c>
      <c r="R3" s="49">
        <v>9017</v>
      </c>
      <c r="S3" s="83">
        <v>5514</v>
      </c>
      <c r="T3" s="83">
        <v>5614</v>
      </c>
      <c r="U3" s="49" t="s">
        <v>14</v>
      </c>
      <c r="V3" s="102" t="s">
        <v>15</v>
      </c>
      <c r="W3" s="102" t="s">
        <v>49</v>
      </c>
      <c r="X3" s="102" t="s">
        <v>50</v>
      </c>
      <c r="Y3" s="112" t="s">
        <v>21</v>
      </c>
      <c r="Z3" s="92" t="s">
        <v>17</v>
      </c>
      <c r="AA3" s="92" t="s">
        <v>14</v>
      </c>
      <c r="AB3" s="94" t="s">
        <v>20</v>
      </c>
      <c r="AC3" s="92" t="s">
        <v>17</v>
      </c>
      <c r="AD3" s="92" t="s">
        <v>14</v>
      </c>
      <c r="AE3" s="94" t="s">
        <v>51</v>
      </c>
      <c r="AF3" s="92" t="s">
        <v>17</v>
      </c>
      <c r="AG3" s="92" t="s">
        <v>14</v>
      </c>
      <c r="AH3" s="94" t="s">
        <v>43</v>
      </c>
      <c r="AI3" s="92" t="s">
        <v>17</v>
      </c>
      <c r="AJ3" s="92" t="s">
        <v>14</v>
      </c>
      <c r="AK3" s="94" t="s">
        <v>48</v>
      </c>
      <c r="AL3" s="94"/>
    </row>
    <row r="4" spans="1:38" s="4" customFormat="1" ht="86.25" customHeight="1" thickBot="1">
      <c r="A4" s="100"/>
      <c r="B4" s="57" t="s">
        <v>25</v>
      </c>
      <c r="C4" s="57" t="s">
        <v>26</v>
      </c>
      <c r="D4" s="57" t="s">
        <v>27</v>
      </c>
      <c r="E4" s="57" t="s">
        <v>28</v>
      </c>
      <c r="F4" s="57" t="s">
        <v>29</v>
      </c>
      <c r="G4" s="57" t="s">
        <v>30</v>
      </c>
      <c r="H4" s="57" t="s">
        <v>31</v>
      </c>
      <c r="I4" s="57" t="s">
        <v>32</v>
      </c>
      <c r="J4" s="57" t="s">
        <v>33</v>
      </c>
      <c r="K4" s="57" t="s">
        <v>34</v>
      </c>
      <c r="L4" s="57" t="s">
        <v>35</v>
      </c>
      <c r="M4" s="57" t="s">
        <v>36</v>
      </c>
      <c r="N4" s="57" t="s">
        <v>37</v>
      </c>
      <c r="O4" s="57" t="s">
        <v>38</v>
      </c>
      <c r="P4" s="57" t="s">
        <v>39</v>
      </c>
      <c r="Q4" s="57" t="s">
        <v>40</v>
      </c>
      <c r="R4" s="57" t="s">
        <v>41</v>
      </c>
      <c r="S4" s="84" t="s">
        <v>55</v>
      </c>
      <c r="T4" s="84" t="s">
        <v>56</v>
      </c>
      <c r="U4" s="72" t="s">
        <v>52</v>
      </c>
      <c r="V4" s="103"/>
      <c r="W4" s="103"/>
      <c r="X4" s="103"/>
      <c r="Y4" s="112"/>
      <c r="Z4" s="93"/>
      <c r="AA4" s="93"/>
      <c r="AB4" s="95"/>
      <c r="AC4" s="93"/>
      <c r="AD4" s="93"/>
      <c r="AE4" s="95"/>
      <c r="AF4" s="92"/>
      <c r="AG4" s="93"/>
      <c r="AH4" s="95"/>
      <c r="AI4" s="93"/>
      <c r="AJ4" s="93"/>
      <c r="AK4" s="95"/>
      <c r="AL4" s="95"/>
    </row>
    <row r="5" spans="1:40" ht="15">
      <c r="A5" s="31" t="s">
        <v>2</v>
      </c>
      <c r="B5" s="32">
        <v>30125.21</v>
      </c>
      <c r="C5" s="32">
        <v>61842.54</v>
      </c>
      <c r="D5" s="32">
        <v>85419.06</v>
      </c>
      <c r="E5" s="32">
        <v>2088.7</v>
      </c>
      <c r="F5" s="32">
        <v>14017.81</v>
      </c>
      <c r="G5" s="32">
        <v>8503.05</v>
      </c>
      <c r="H5" s="32"/>
      <c r="I5" s="32">
        <v>14489.4</v>
      </c>
      <c r="J5" s="32">
        <v>271.78</v>
      </c>
      <c r="K5" s="32">
        <v>12080.74</v>
      </c>
      <c r="L5" s="32">
        <v>16885.76</v>
      </c>
      <c r="M5" s="32">
        <v>41077.38</v>
      </c>
      <c r="N5" s="32">
        <v>20995.84</v>
      </c>
      <c r="O5" s="32">
        <v>23048.82</v>
      </c>
      <c r="P5" s="32">
        <v>36847.98</v>
      </c>
      <c r="Q5" s="32"/>
      <c r="R5" s="32">
        <v>1071.21</v>
      </c>
      <c r="S5" s="32"/>
      <c r="T5" s="32"/>
      <c r="U5" s="32">
        <f>SUM(1220.37+735.41)</f>
        <v>1955.7799999999997</v>
      </c>
      <c r="V5" s="32"/>
      <c r="W5" s="32"/>
      <c r="X5" s="32"/>
      <c r="Y5" s="70">
        <f>B5+C5+D5+E5+F5+G5+H5+I5+J5+K5+L5+M5+N5+O5+P5+Q5+R5+U5+V5+W5+X5</f>
        <v>370721.06000000006</v>
      </c>
      <c r="Z5" s="33"/>
      <c r="AA5" s="34"/>
      <c r="AB5" s="35">
        <f>Z5+AA5</f>
        <v>0</v>
      </c>
      <c r="AC5" s="33"/>
      <c r="AD5" s="33"/>
      <c r="AE5" s="33"/>
      <c r="AF5" s="71"/>
      <c r="AG5" s="32"/>
      <c r="AH5" s="35">
        <f aca="true" t="shared" si="0" ref="AH5:AH11">AF5+AG5</f>
        <v>0</v>
      </c>
      <c r="AI5" s="62"/>
      <c r="AJ5" s="62"/>
      <c r="AK5" s="62">
        <f aca="true" t="shared" si="1" ref="AK5:AK11">AI5+AJ5</f>
        <v>0</v>
      </c>
      <c r="AL5" s="66">
        <f aca="true" t="shared" si="2" ref="AL5:AL11">Y5+AB5+AE5+AH5+AK5</f>
        <v>370721.06000000006</v>
      </c>
      <c r="AM5" s="7"/>
      <c r="AN5" s="14"/>
    </row>
    <row r="6" spans="1:40" ht="15">
      <c r="A6" s="36" t="s">
        <v>3</v>
      </c>
      <c r="B6" s="37">
        <v>34786.49</v>
      </c>
      <c r="C6" s="37">
        <v>71549.61</v>
      </c>
      <c r="D6" s="37">
        <v>80521.48</v>
      </c>
      <c r="E6" s="37">
        <v>1805.98</v>
      </c>
      <c r="F6" s="37">
        <v>29790.22</v>
      </c>
      <c r="G6" s="37">
        <v>27483.58</v>
      </c>
      <c r="H6" s="37"/>
      <c r="I6" s="37">
        <v>772.01</v>
      </c>
      <c r="J6" s="37">
        <v>141.36</v>
      </c>
      <c r="K6" s="37">
        <v>918.84</v>
      </c>
      <c r="L6" s="37">
        <v>19702.25</v>
      </c>
      <c r="M6" s="37">
        <v>37327.84</v>
      </c>
      <c r="N6" s="37">
        <v>34952.33</v>
      </c>
      <c r="O6" s="37">
        <v>67297.38</v>
      </c>
      <c r="P6" s="37">
        <v>34001.32</v>
      </c>
      <c r="Q6" s="37"/>
      <c r="R6" s="37">
        <v>1483.88</v>
      </c>
      <c r="S6" s="37">
        <v>135033.63</v>
      </c>
      <c r="T6" s="37">
        <v>41265.34</v>
      </c>
      <c r="U6" s="37">
        <f>SUM(1220.37+842.84+5337.66)</f>
        <v>7400.87</v>
      </c>
      <c r="V6" s="37"/>
      <c r="W6" s="37"/>
      <c r="X6" s="37"/>
      <c r="Y6" s="70">
        <f>B6+C6+D6+E6+F6+G6+H6+I6+J6+K6+L6+M6+N6+O6+P6+Q6+R6+S6+T6+U6+V6+W6+X6</f>
        <v>626234.41</v>
      </c>
      <c r="Z6" s="39"/>
      <c r="AA6" s="40"/>
      <c r="AB6" s="41"/>
      <c r="AC6" s="39"/>
      <c r="AD6" s="39"/>
      <c r="AE6" s="41">
        <f aca="true" t="shared" si="3" ref="AE6:AE11">AC6+AD6</f>
        <v>0</v>
      </c>
      <c r="AF6" s="41"/>
      <c r="AG6" s="37"/>
      <c r="AH6" s="41">
        <f t="shared" si="0"/>
        <v>0</v>
      </c>
      <c r="AI6" s="63"/>
      <c r="AJ6" s="63"/>
      <c r="AK6" s="63">
        <f t="shared" si="1"/>
        <v>0</v>
      </c>
      <c r="AL6" s="42">
        <f t="shared" si="2"/>
        <v>626234.41</v>
      </c>
      <c r="AM6" s="7"/>
      <c r="AN6" s="7"/>
    </row>
    <row r="7" spans="1:40" ht="15">
      <c r="A7" s="36" t="s">
        <v>4</v>
      </c>
      <c r="B7" s="37">
        <v>30129.6</v>
      </c>
      <c r="C7" s="37">
        <v>42456.14</v>
      </c>
      <c r="D7" s="37">
        <v>92717.35</v>
      </c>
      <c r="E7" s="37">
        <v>4478.04</v>
      </c>
      <c r="F7" s="37">
        <v>41219.06</v>
      </c>
      <c r="G7" s="37">
        <v>52887.76</v>
      </c>
      <c r="H7" s="37"/>
      <c r="I7" s="37">
        <v>7916.16</v>
      </c>
      <c r="J7" s="37"/>
      <c r="K7" s="37">
        <v>535.57</v>
      </c>
      <c r="L7" s="37">
        <v>87191.02</v>
      </c>
      <c r="M7" s="37">
        <v>74302.73</v>
      </c>
      <c r="N7" s="37">
        <v>25060.02</v>
      </c>
      <c r="O7" s="37">
        <v>24252.86</v>
      </c>
      <c r="P7" s="37">
        <v>37581.24</v>
      </c>
      <c r="Q7" s="37"/>
      <c r="R7" s="37">
        <v>706.8</v>
      </c>
      <c r="S7" s="37">
        <f>(134158.27+44206.13)</f>
        <v>178364.4</v>
      </c>
      <c r="T7" s="37">
        <v>38314.79</v>
      </c>
      <c r="U7" s="37">
        <v>1220.37</v>
      </c>
      <c r="V7" s="37"/>
      <c r="W7" s="37"/>
      <c r="X7" s="37"/>
      <c r="Y7" s="70">
        <f aca="true" t="shared" si="4" ref="Y7:Y16">B7+C7+D7+E7+F7+G7+H7+I7+J7+K7+L7+M7+N7+O7+P7+Q7+R7+S7+T7+U7+V7+W7+X7</f>
        <v>739333.91</v>
      </c>
      <c r="Z7" s="39"/>
      <c r="AA7" s="40"/>
      <c r="AB7" s="41"/>
      <c r="AC7" s="39"/>
      <c r="AD7" s="39"/>
      <c r="AE7" s="41">
        <f t="shared" si="3"/>
        <v>0</v>
      </c>
      <c r="AF7" s="41"/>
      <c r="AG7" s="37"/>
      <c r="AH7" s="41">
        <f t="shared" si="0"/>
        <v>0</v>
      </c>
      <c r="AI7" s="63"/>
      <c r="AJ7" s="63"/>
      <c r="AK7" s="63">
        <f t="shared" si="1"/>
        <v>0</v>
      </c>
      <c r="AL7" s="42">
        <f t="shared" si="2"/>
        <v>739333.91</v>
      </c>
      <c r="AM7" s="7"/>
      <c r="AN7" s="7"/>
    </row>
    <row r="8" spans="1:40" ht="15">
      <c r="A8" s="36" t="s">
        <v>5</v>
      </c>
      <c r="B8" s="37">
        <v>31503.92</v>
      </c>
      <c r="C8" s="37">
        <v>98368.34</v>
      </c>
      <c r="D8" s="37">
        <v>95649.53</v>
      </c>
      <c r="E8" s="37">
        <v>70.68</v>
      </c>
      <c r="F8" s="37">
        <v>12820.43</v>
      </c>
      <c r="G8" s="37">
        <v>18907.47</v>
      </c>
      <c r="H8" s="37"/>
      <c r="I8" s="37">
        <v>31729.85</v>
      </c>
      <c r="J8" s="37">
        <v>705.2</v>
      </c>
      <c r="K8" s="37">
        <v>1590.4</v>
      </c>
      <c r="L8" s="37">
        <v>46542.77</v>
      </c>
      <c r="M8" s="37">
        <v>127123.51</v>
      </c>
      <c r="N8" s="37">
        <v>37679.21</v>
      </c>
      <c r="O8" s="37">
        <v>7580.91</v>
      </c>
      <c r="P8" s="37">
        <v>40944.83</v>
      </c>
      <c r="Q8" s="37">
        <v>13000</v>
      </c>
      <c r="R8" s="37">
        <v>2535.63</v>
      </c>
      <c r="S8" s="37">
        <v>45503.31</v>
      </c>
      <c r="T8" s="37">
        <v>41251.73</v>
      </c>
      <c r="U8" s="37">
        <f>SUM(1320+1220.37)</f>
        <v>2540.37</v>
      </c>
      <c r="V8" s="37"/>
      <c r="W8" s="38"/>
      <c r="X8" s="37"/>
      <c r="Y8" s="70">
        <f t="shared" si="4"/>
        <v>656048.09</v>
      </c>
      <c r="Z8" s="43"/>
      <c r="AA8" s="40"/>
      <c r="AB8" s="41"/>
      <c r="AC8" s="39"/>
      <c r="AD8" s="39"/>
      <c r="AE8" s="41">
        <f t="shared" si="3"/>
        <v>0</v>
      </c>
      <c r="AF8" s="41"/>
      <c r="AG8" s="37"/>
      <c r="AH8" s="41">
        <f t="shared" si="0"/>
        <v>0</v>
      </c>
      <c r="AI8" s="63"/>
      <c r="AJ8" s="63"/>
      <c r="AK8" s="63">
        <f t="shared" si="1"/>
        <v>0</v>
      </c>
      <c r="AL8" s="42">
        <f t="shared" si="2"/>
        <v>656048.09</v>
      </c>
      <c r="AM8" s="7"/>
      <c r="AN8" s="7"/>
    </row>
    <row r="9" spans="1:40" ht="15">
      <c r="A9" s="36" t="s">
        <v>6</v>
      </c>
      <c r="B9" s="37">
        <v>46295.56</v>
      </c>
      <c r="C9" s="37">
        <v>65808.7</v>
      </c>
      <c r="D9" s="37">
        <v>82537</v>
      </c>
      <c r="E9" s="37">
        <v>282.72</v>
      </c>
      <c r="F9" s="37">
        <v>18423.57</v>
      </c>
      <c r="G9" s="37">
        <v>58714.84</v>
      </c>
      <c r="H9" s="37"/>
      <c r="I9" s="37">
        <v>43185.48</v>
      </c>
      <c r="J9" s="37">
        <v>424.08</v>
      </c>
      <c r="K9" s="37">
        <v>2316.03</v>
      </c>
      <c r="L9" s="37">
        <v>141095.83</v>
      </c>
      <c r="M9" s="37">
        <v>32826.8</v>
      </c>
      <c r="N9" s="37">
        <v>24437.34</v>
      </c>
      <c r="O9" s="37">
        <v>67334.3</v>
      </c>
      <c r="P9" s="37">
        <v>50538.21</v>
      </c>
      <c r="Q9" s="37">
        <v>10400</v>
      </c>
      <c r="R9" s="37">
        <v>2615.16</v>
      </c>
      <c r="S9" s="37">
        <f>(51948.44+897.43+1100.12)</f>
        <v>53945.990000000005</v>
      </c>
      <c r="T9" s="37">
        <v>54118.7</v>
      </c>
      <c r="U9" s="37">
        <f>(1220.37+660+796.41)</f>
        <v>2676.7799999999997</v>
      </c>
      <c r="V9" s="37"/>
      <c r="W9" s="37"/>
      <c r="X9" s="37"/>
      <c r="Y9" s="70">
        <f t="shared" si="4"/>
        <v>757977.0900000001</v>
      </c>
      <c r="Z9" s="43"/>
      <c r="AA9" s="40"/>
      <c r="AB9" s="41"/>
      <c r="AC9" s="39"/>
      <c r="AD9" s="39"/>
      <c r="AE9" s="41">
        <f t="shared" si="3"/>
        <v>0</v>
      </c>
      <c r="AF9" s="39"/>
      <c r="AG9" s="37"/>
      <c r="AH9" s="41">
        <f t="shared" si="0"/>
        <v>0</v>
      </c>
      <c r="AI9" s="63"/>
      <c r="AJ9" s="63"/>
      <c r="AK9" s="63">
        <f t="shared" si="1"/>
        <v>0</v>
      </c>
      <c r="AL9" s="42">
        <f t="shared" si="2"/>
        <v>757977.0900000001</v>
      </c>
      <c r="AM9" s="7"/>
      <c r="AN9" s="7"/>
    </row>
    <row r="10" spans="1:40" ht="15">
      <c r="A10" s="36" t="s">
        <v>7</v>
      </c>
      <c r="B10" s="90">
        <v>53353.37</v>
      </c>
      <c r="C10" s="44">
        <v>132040.1</v>
      </c>
      <c r="D10" s="44">
        <v>191172.37</v>
      </c>
      <c r="E10" s="44">
        <v>863.33</v>
      </c>
      <c r="F10" s="44">
        <v>56449.36</v>
      </c>
      <c r="G10" s="44">
        <v>25798.2</v>
      </c>
      <c r="H10" s="44"/>
      <c r="I10" s="44">
        <v>13994.64</v>
      </c>
      <c r="J10" s="44">
        <v>1696.32</v>
      </c>
      <c r="K10" s="44">
        <v>8835.04</v>
      </c>
      <c r="L10" s="44">
        <v>54572.19</v>
      </c>
      <c r="M10" s="44">
        <v>42333.43</v>
      </c>
      <c r="N10" s="44">
        <v>18536.77</v>
      </c>
      <c r="O10" s="44">
        <v>9781.54</v>
      </c>
      <c r="P10" s="44">
        <v>46918.64</v>
      </c>
      <c r="Q10" s="44">
        <v>16887.9</v>
      </c>
      <c r="R10" s="44">
        <v>3808.73</v>
      </c>
      <c r="S10" s="44">
        <f>(40591.97+44880.01)</f>
        <v>85471.98000000001</v>
      </c>
      <c r="T10" s="44">
        <v>24800.5</v>
      </c>
      <c r="U10" s="44">
        <f>(1220.37+660)</f>
        <v>1880.37</v>
      </c>
      <c r="V10" s="44"/>
      <c r="W10" s="37"/>
      <c r="X10" s="37"/>
      <c r="Y10" s="70">
        <f t="shared" si="4"/>
        <v>789194.78</v>
      </c>
      <c r="Z10" s="43"/>
      <c r="AA10" s="40"/>
      <c r="AB10" s="41"/>
      <c r="AC10" s="39"/>
      <c r="AD10" s="39"/>
      <c r="AE10" s="41">
        <f t="shared" si="3"/>
        <v>0</v>
      </c>
      <c r="AF10" s="39"/>
      <c r="AG10" s="44"/>
      <c r="AH10" s="41">
        <f t="shared" si="0"/>
        <v>0</v>
      </c>
      <c r="AI10" s="63"/>
      <c r="AJ10" s="63"/>
      <c r="AK10" s="63">
        <f t="shared" si="1"/>
        <v>0</v>
      </c>
      <c r="AL10" s="42">
        <f t="shared" si="2"/>
        <v>789194.78</v>
      </c>
      <c r="AM10" s="7"/>
      <c r="AN10" s="7"/>
    </row>
    <row r="11" spans="1:40" ht="15">
      <c r="A11" s="36" t="s">
        <v>8</v>
      </c>
      <c r="B11" s="37">
        <v>66144.82</v>
      </c>
      <c r="C11" s="37">
        <v>130319.87</v>
      </c>
      <c r="D11" s="45">
        <v>242662.96</v>
      </c>
      <c r="E11" s="37">
        <v>1272.24</v>
      </c>
      <c r="F11" s="37">
        <v>55271.44</v>
      </c>
      <c r="G11" s="37">
        <v>62866.98</v>
      </c>
      <c r="H11" s="37"/>
      <c r="I11" s="37">
        <v>1272.24</v>
      </c>
      <c r="J11" s="37">
        <v>424.08</v>
      </c>
      <c r="K11" s="37">
        <v>3106.9</v>
      </c>
      <c r="L11" s="37">
        <v>91412.95</v>
      </c>
      <c r="M11" s="37">
        <v>97448.59</v>
      </c>
      <c r="N11" s="45">
        <v>47113.44</v>
      </c>
      <c r="O11" s="37">
        <v>90462.13</v>
      </c>
      <c r="P11" s="37">
        <v>53008.05</v>
      </c>
      <c r="Q11" s="37">
        <v>5852.51</v>
      </c>
      <c r="R11" s="37">
        <v>7590.28</v>
      </c>
      <c r="S11" s="37">
        <f>(75352.89+14577.17)</f>
        <v>89930.06</v>
      </c>
      <c r="T11" s="37">
        <f>(3143.85+49459.97+566.88)</f>
        <v>53170.7</v>
      </c>
      <c r="U11" s="37">
        <f>(660+1220.37)</f>
        <v>1880.37</v>
      </c>
      <c r="V11" s="37"/>
      <c r="W11" s="37"/>
      <c r="X11" s="37"/>
      <c r="Y11" s="70">
        <f t="shared" si="4"/>
        <v>1101210.61</v>
      </c>
      <c r="Z11" s="43"/>
      <c r="AA11" s="40"/>
      <c r="AB11" s="41"/>
      <c r="AC11" s="39"/>
      <c r="AD11" s="39"/>
      <c r="AE11" s="41">
        <f t="shared" si="3"/>
        <v>0</v>
      </c>
      <c r="AF11" s="39"/>
      <c r="AG11" s="37"/>
      <c r="AH11" s="41">
        <f t="shared" si="0"/>
        <v>0</v>
      </c>
      <c r="AI11" s="63"/>
      <c r="AJ11" s="63"/>
      <c r="AK11" s="63">
        <f t="shared" si="1"/>
        <v>0</v>
      </c>
      <c r="AL11" s="42">
        <f t="shared" si="2"/>
        <v>1101210.61</v>
      </c>
      <c r="AM11" s="7"/>
      <c r="AN11" s="7"/>
    </row>
    <row r="12" spans="1:40" ht="15">
      <c r="A12" s="36" t="s">
        <v>9</v>
      </c>
      <c r="B12" s="37">
        <v>39093.36</v>
      </c>
      <c r="C12" s="37">
        <v>75800.89</v>
      </c>
      <c r="D12" s="37">
        <v>152759.9</v>
      </c>
      <c r="E12" s="37">
        <v>565.44</v>
      </c>
      <c r="F12" s="37">
        <v>27310.94</v>
      </c>
      <c r="G12" s="37">
        <v>104863.05</v>
      </c>
      <c r="H12" s="37"/>
      <c r="I12" s="37">
        <v>7986.84</v>
      </c>
      <c r="J12" s="37">
        <v>565.44</v>
      </c>
      <c r="K12" s="37">
        <v>3286.35</v>
      </c>
      <c r="L12" s="37">
        <v>69970.41</v>
      </c>
      <c r="M12" s="37">
        <v>68163.41</v>
      </c>
      <c r="N12" s="37">
        <v>26859.13</v>
      </c>
      <c r="O12" s="37">
        <v>75753.26</v>
      </c>
      <c r="P12" s="37">
        <v>44832.46</v>
      </c>
      <c r="Q12" s="37">
        <v>6550</v>
      </c>
      <c r="R12" s="37">
        <v>4735.56</v>
      </c>
      <c r="S12" s="37">
        <f>(15439.66+2080.9)</f>
        <v>17520.56</v>
      </c>
      <c r="T12" s="37">
        <f>(6184.06+52275.84)</f>
        <v>58459.899999999994</v>
      </c>
      <c r="U12" s="37">
        <f>(660+1220.37)</f>
        <v>1880.37</v>
      </c>
      <c r="V12" s="37"/>
      <c r="W12" s="37"/>
      <c r="X12" s="37"/>
      <c r="Y12" s="70">
        <f t="shared" si="4"/>
        <v>786957.2700000001</v>
      </c>
      <c r="Z12" s="44"/>
      <c r="AA12" s="40"/>
      <c r="AB12" s="41"/>
      <c r="AC12" s="46"/>
      <c r="AD12" s="46"/>
      <c r="AE12" s="41">
        <f>AC12+AD12</f>
        <v>0</v>
      </c>
      <c r="AF12" s="46"/>
      <c r="AG12" s="37"/>
      <c r="AH12" s="41">
        <f>AF12+AG12</f>
        <v>0</v>
      </c>
      <c r="AI12" s="63"/>
      <c r="AJ12" s="63"/>
      <c r="AK12" s="63">
        <f>AI12+AJ12</f>
        <v>0</v>
      </c>
      <c r="AL12" s="42">
        <f>Y12+AB12+AE12+AH12+AK12</f>
        <v>786957.2700000001</v>
      </c>
      <c r="AM12" s="7"/>
      <c r="AN12" s="7"/>
    </row>
    <row r="13" spans="1:40" ht="15">
      <c r="A13" s="36" t="s">
        <v>10</v>
      </c>
      <c r="B13" s="37">
        <v>63352.05</v>
      </c>
      <c r="C13" s="37">
        <v>105630.15</v>
      </c>
      <c r="D13" s="37">
        <v>338186.87</v>
      </c>
      <c r="E13" s="37">
        <v>2473.8</v>
      </c>
      <c r="F13" s="37">
        <v>27126.41</v>
      </c>
      <c r="G13" s="37">
        <v>82647.66</v>
      </c>
      <c r="H13" s="37">
        <v>1201.56</v>
      </c>
      <c r="I13" s="37">
        <v>8198.88</v>
      </c>
      <c r="J13" s="37">
        <v>1544.02</v>
      </c>
      <c r="K13" s="37">
        <v>1908.36</v>
      </c>
      <c r="L13" s="37">
        <v>76530.58</v>
      </c>
      <c r="M13" s="37">
        <v>44303.12</v>
      </c>
      <c r="N13" s="37">
        <v>33738.59</v>
      </c>
      <c r="O13" s="37">
        <v>33165.8</v>
      </c>
      <c r="P13" s="37">
        <v>45156.49</v>
      </c>
      <c r="Q13" s="37">
        <v>13012.13</v>
      </c>
      <c r="R13" s="37">
        <v>10436.04</v>
      </c>
      <c r="S13" s="37">
        <v>11431.05</v>
      </c>
      <c r="T13" s="37">
        <v>4832.9</v>
      </c>
      <c r="U13" s="37">
        <f>(9006.57+61269.02+7803.9+1220.37+660)</f>
        <v>79959.85999999999</v>
      </c>
      <c r="V13" s="37"/>
      <c r="W13" s="37"/>
      <c r="X13" s="37"/>
      <c r="Y13" s="70">
        <f t="shared" si="4"/>
        <v>984836.3200000002</v>
      </c>
      <c r="Z13" s="43"/>
      <c r="AA13" s="40"/>
      <c r="AB13" s="41"/>
      <c r="AC13" s="43"/>
      <c r="AD13" s="43"/>
      <c r="AE13" s="41">
        <f>AC13+AD13</f>
        <v>0</v>
      </c>
      <c r="AF13" s="46"/>
      <c r="AG13" s="37"/>
      <c r="AH13" s="41">
        <f>AF13+AG13</f>
        <v>0</v>
      </c>
      <c r="AI13" s="63"/>
      <c r="AJ13" s="63"/>
      <c r="AK13" s="63">
        <f>AI13+AJ13</f>
        <v>0</v>
      </c>
      <c r="AL13" s="42">
        <f>Y13+AB13+AE13+AH13+AK13</f>
        <v>984836.3200000002</v>
      </c>
      <c r="AM13" s="7"/>
      <c r="AN13" s="7"/>
    </row>
    <row r="14" spans="1:40" ht="15">
      <c r="A14" s="36" t="s">
        <v>11</v>
      </c>
      <c r="B14" s="37">
        <v>87218.83</v>
      </c>
      <c r="C14" s="47">
        <v>146068.74</v>
      </c>
      <c r="D14" s="47">
        <v>300265.08</v>
      </c>
      <c r="E14" s="47">
        <v>1176.36</v>
      </c>
      <c r="F14" s="47">
        <v>43435.9</v>
      </c>
      <c r="G14" s="47">
        <v>44778.72</v>
      </c>
      <c r="H14" s="47"/>
      <c r="I14" s="47">
        <v>62768.34</v>
      </c>
      <c r="J14" s="47">
        <v>424.08</v>
      </c>
      <c r="K14" s="47">
        <v>742.14</v>
      </c>
      <c r="L14" s="47">
        <v>132525.31</v>
      </c>
      <c r="M14" s="47">
        <v>73839.54</v>
      </c>
      <c r="N14" s="47">
        <v>121543.9</v>
      </c>
      <c r="O14" s="47">
        <v>35123.92</v>
      </c>
      <c r="P14" s="47">
        <v>65279.09</v>
      </c>
      <c r="Q14" s="47">
        <v>32614.8</v>
      </c>
      <c r="R14" s="37">
        <v>8695.22</v>
      </c>
      <c r="S14" s="37">
        <v>26191.46</v>
      </c>
      <c r="T14" s="37">
        <v>60528.71</v>
      </c>
      <c r="U14" s="37">
        <f>(660+660+333+1220.37)</f>
        <v>2873.37</v>
      </c>
      <c r="V14" s="37"/>
      <c r="W14" s="37"/>
      <c r="X14" s="37"/>
      <c r="Y14" s="70">
        <f t="shared" si="4"/>
        <v>1246093.5100000002</v>
      </c>
      <c r="Z14" s="43"/>
      <c r="AA14" s="40"/>
      <c r="AB14" s="41"/>
      <c r="AC14" s="43"/>
      <c r="AD14" s="39"/>
      <c r="AE14" s="41">
        <f>AC14+AD14</f>
        <v>0</v>
      </c>
      <c r="AF14" s="41"/>
      <c r="AG14" s="47"/>
      <c r="AH14" s="43">
        <f>AF14+AG14</f>
        <v>0</v>
      </c>
      <c r="AI14" s="64"/>
      <c r="AJ14" s="64"/>
      <c r="AK14" s="63">
        <f>AI14+AJ14</f>
        <v>0</v>
      </c>
      <c r="AL14" s="42">
        <f>Y14+AB14+AE14+AH14+AK14</f>
        <v>1246093.5100000002</v>
      </c>
      <c r="AM14" s="7"/>
      <c r="AN14" s="7"/>
    </row>
    <row r="15" spans="1:40" ht="15">
      <c r="A15" s="36" t="s">
        <v>12</v>
      </c>
      <c r="B15" s="91">
        <v>63945.56</v>
      </c>
      <c r="C15" s="91">
        <v>113633.56</v>
      </c>
      <c r="D15" s="37">
        <v>238387.14</v>
      </c>
      <c r="E15" s="37">
        <v>1342.92</v>
      </c>
      <c r="F15" s="37">
        <v>15371.99</v>
      </c>
      <c r="G15" s="37">
        <v>151098.8</v>
      </c>
      <c r="H15" s="37"/>
      <c r="I15" s="37">
        <v>20214.48</v>
      </c>
      <c r="J15" s="37">
        <v>706.8</v>
      </c>
      <c r="K15" s="37">
        <v>1190.72</v>
      </c>
      <c r="L15" s="37">
        <v>43428.18</v>
      </c>
      <c r="M15" s="37">
        <v>46121.15</v>
      </c>
      <c r="N15" s="37">
        <v>464711.31</v>
      </c>
      <c r="O15" s="37">
        <v>83628.62</v>
      </c>
      <c r="P15" s="37">
        <v>49106.17</v>
      </c>
      <c r="Q15" s="37">
        <v>325</v>
      </c>
      <c r="R15" s="37">
        <v>3828.84</v>
      </c>
      <c r="S15" s="37">
        <f>(3903.69+61391.42)</f>
        <v>65295.11</v>
      </c>
      <c r="T15" s="37">
        <f>(69502.66+5531.27)</f>
        <v>75033.93000000001</v>
      </c>
      <c r="U15" s="37">
        <f>(1220.37+998+998+333+1382295.15)</f>
        <v>1385844.52</v>
      </c>
      <c r="V15" s="37"/>
      <c r="W15" s="37"/>
      <c r="X15" s="37"/>
      <c r="Y15" s="70">
        <f t="shared" si="4"/>
        <v>2823214.8</v>
      </c>
      <c r="Z15" s="43"/>
      <c r="AA15" s="40"/>
      <c r="AB15" s="41"/>
      <c r="AC15" s="39"/>
      <c r="AD15" s="39"/>
      <c r="AE15" s="41">
        <f>AC15+AD15</f>
        <v>0</v>
      </c>
      <c r="AF15" s="39"/>
      <c r="AG15" s="37"/>
      <c r="AH15" s="43">
        <f>AF15+AG15</f>
        <v>0</v>
      </c>
      <c r="AI15" s="64"/>
      <c r="AJ15" s="64"/>
      <c r="AK15" s="63">
        <f>AI15+AJ15</f>
        <v>0</v>
      </c>
      <c r="AL15" s="42">
        <f>Y15+AB15+AE15+AH15+AK15</f>
        <v>2823214.8</v>
      </c>
      <c r="AM15" s="7"/>
      <c r="AN15" s="7"/>
    </row>
    <row r="16" spans="1:40" ht="15">
      <c r="A16" s="36" t="s">
        <v>13</v>
      </c>
      <c r="B16" s="37">
        <v>36183.43</v>
      </c>
      <c r="C16" s="37">
        <v>67666.63</v>
      </c>
      <c r="D16" s="37">
        <v>360185.46</v>
      </c>
      <c r="E16" s="37">
        <v>848.16</v>
      </c>
      <c r="F16" s="37">
        <v>11287.31</v>
      </c>
      <c r="G16" s="37">
        <v>147592.57</v>
      </c>
      <c r="H16" s="37"/>
      <c r="I16" s="37">
        <v>8622.96</v>
      </c>
      <c r="J16" s="37">
        <v>1130.88</v>
      </c>
      <c r="K16" s="37">
        <v>2018.94</v>
      </c>
      <c r="L16" s="37">
        <v>20400.52</v>
      </c>
      <c r="M16" s="37">
        <v>53167.29</v>
      </c>
      <c r="N16" s="37">
        <v>51657.34</v>
      </c>
      <c r="O16" s="37">
        <v>65141.82</v>
      </c>
      <c r="P16" s="37">
        <v>49392.07</v>
      </c>
      <c r="Q16" s="37">
        <v>2600</v>
      </c>
      <c r="R16" s="37">
        <v>6102.48</v>
      </c>
      <c r="S16" s="37">
        <v>18248.46</v>
      </c>
      <c r="T16" s="37">
        <v>17330.65</v>
      </c>
      <c r="U16" s="37">
        <f>(425369.84+49626.06+14609.32+75807.76+47660.67+1220.37+660+4445.63+998+333)</f>
        <v>620730.65</v>
      </c>
      <c r="V16" s="37"/>
      <c r="W16" s="37"/>
      <c r="X16" s="37"/>
      <c r="Y16" s="70">
        <f>B16+C16+D16+E16+F16+G16+H16+I16+J16+K16+L16+M16+N16+O16+P16+Q16+R16+S16+T16+U16+V16+W16+X16</f>
        <v>1540307.6199999999</v>
      </c>
      <c r="Z16" s="43"/>
      <c r="AA16" s="40"/>
      <c r="AB16" s="41"/>
      <c r="AC16" s="39"/>
      <c r="AD16" s="39"/>
      <c r="AE16" s="41">
        <f>AC16+AD16</f>
        <v>0</v>
      </c>
      <c r="AF16" s="39"/>
      <c r="AG16" s="37"/>
      <c r="AH16" s="43">
        <f>AF16+AG16</f>
        <v>0</v>
      </c>
      <c r="AI16" s="64"/>
      <c r="AJ16" s="64"/>
      <c r="AK16" s="63">
        <f>AI16+AJ16</f>
        <v>0</v>
      </c>
      <c r="AL16" s="42">
        <f>Y16+AB16+AE16+AH16+AK16</f>
        <v>1540307.6199999999</v>
      </c>
      <c r="AM16" s="7"/>
      <c r="AN16" s="7"/>
    </row>
    <row r="17" spans="1:40" s="6" customFormat="1" ht="15.75" thickBot="1">
      <c r="A17" s="58" t="s">
        <v>0</v>
      </c>
      <c r="B17" s="59">
        <f aca="true" t="shared" si="5" ref="B17:Z17">SUM(B5:B16)</f>
        <v>582132.2000000001</v>
      </c>
      <c r="C17" s="59">
        <f t="shared" si="5"/>
        <v>1111185.27</v>
      </c>
      <c r="D17" s="59">
        <f t="shared" si="5"/>
        <v>2260464.2</v>
      </c>
      <c r="E17" s="59">
        <f t="shared" si="5"/>
        <v>17268.37</v>
      </c>
      <c r="F17" s="59">
        <f t="shared" si="5"/>
        <v>352524.44</v>
      </c>
      <c r="G17" s="59">
        <f t="shared" si="5"/>
        <v>786142.6800000002</v>
      </c>
      <c r="H17" s="59">
        <f t="shared" si="5"/>
        <v>1201.56</v>
      </c>
      <c r="I17" s="79">
        <f t="shared" si="5"/>
        <v>221151.28</v>
      </c>
      <c r="J17" s="79">
        <f t="shared" si="5"/>
        <v>8034.040000000001</v>
      </c>
      <c r="K17" s="79">
        <f t="shared" si="5"/>
        <v>38530.03</v>
      </c>
      <c r="L17" s="79">
        <f t="shared" si="5"/>
        <v>800257.7700000001</v>
      </c>
      <c r="M17" s="79">
        <f t="shared" si="5"/>
        <v>738034.7900000002</v>
      </c>
      <c r="N17" s="79">
        <f t="shared" si="5"/>
        <v>907285.2199999999</v>
      </c>
      <c r="O17" s="79">
        <f t="shared" si="5"/>
        <v>582571.36</v>
      </c>
      <c r="P17" s="79">
        <f t="shared" si="5"/>
        <v>553606.5499999999</v>
      </c>
      <c r="Q17" s="79">
        <f t="shared" si="5"/>
        <v>101242.34000000001</v>
      </c>
      <c r="R17" s="79">
        <f t="shared" si="5"/>
        <v>53609.83</v>
      </c>
      <c r="S17" s="79">
        <f>SUM(S5:S16)</f>
        <v>726936.0100000001</v>
      </c>
      <c r="T17" s="79">
        <f>SUM(T5:T16)</f>
        <v>469107.8500000001</v>
      </c>
      <c r="U17" s="79">
        <f t="shared" si="5"/>
        <v>2110843.68</v>
      </c>
      <c r="V17" s="79">
        <f t="shared" si="5"/>
        <v>0</v>
      </c>
      <c r="W17" s="79">
        <f t="shared" si="5"/>
        <v>0</v>
      </c>
      <c r="X17" s="79"/>
      <c r="Y17" s="38">
        <f>B17+C17+D17+E17+F17+G17+H17+I17+J17+K17+L17+M17+N17+O17+P17+Q17+R17+S17+T17+U17+V17+W17+X17</f>
        <v>12422129.47</v>
      </c>
      <c r="Z17" s="80">
        <f t="shared" si="5"/>
        <v>0</v>
      </c>
      <c r="AA17" s="81" t="s">
        <v>24</v>
      </c>
      <c r="AB17" s="82">
        <f aca="true" t="shared" si="6" ref="AB17:AH17">SUM(AB5:AB16)</f>
        <v>0</v>
      </c>
      <c r="AC17" s="82">
        <f t="shared" si="6"/>
        <v>0</v>
      </c>
      <c r="AD17" s="82">
        <f t="shared" si="6"/>
        <v>0</v>
      </c>
      <c r="AE17" s="82">
        <f t="shared" si="6"/>
        <v>0</v>
      </c>
      <c r="AF17" s="82">
        <f t="shared" si="6"/>
        <v>0</v>
      </c>
      <c r="AG17" s="59">
        <f t="shared" si="6"/>
        <v>0</v>
      </c>
      <c r="AH17" s="60">
        <f t="shared" si="6"/>
        <v>0</v>
      </c>
      <c r="AI17" s="65"/>
      <c r="AJ17" s="65"/>
      <c r="AK17" s="65">
        <f>SUM(AK5:AK16)</f>
        <v>0</v>
      </c>
      <c r="AL17" s="48">
        <f>SUM(AL5:AL16)</f>
        <v>12422129.47</v>
      </c>
      <c r="AM17" s="16"/>
      <c r="AN17" s="7"/>
    </row>
    <row r="18" spans="1:40" ht="1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Z18" s="7"/>
      <c r="AA18" s="107" t="s">
        <v>57</v>
      </c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7"/>
      <c r="AN18" s="7"/>
    </row>
    <row r="19" spans="1:40" ht="15">
      <c r="A19" s="10"/>
      <c r="B19" s="20"/>
      <c r="C19" s="10"/>
      <c r="D19" s="11"/>
      <c r="E19" s="12"/>
      <c r="F19" s="12"/>
      <c r="G19" s="12"/>
      <c r="H19" s="12"/>
      <c r="I19" s="76"/>
      <c r="J19" s="77"/>
      <c r="K19" s="77"/>
      <c r="L19" s="77"/>
      <c r="M19" s="77"/>
      <c r="N19" s="77"/>
      <c r="O19" s="77"/>
      <c r="P19" s="77"/>
      <c r="Q19" s="78"/>
      <c r="R19" s="12"/>
      <c r="S19" s="12"/>
      <c r="T19" s="12"/>
      <c r="Y19" s="7"/>
      <c r="Z19" s="8"/>
      <c r="AM19" s="8"/>
      <c r="AN19" s="7"/>
    </row>
    <row r="20" spans="1:40" ht="15">
      <c r="A20" s="10"/>
      <c r="B20" s="20"/>
      <c r="C20" s="10"/>
      <c r="D20" s="11"/>
      <c r="E20" s="12"/>
      <c r="F20" s="12"/>
      <c r="G20" s="12"/>
      <c r="H20" s="12"/>
      <c r="I20" s="76"/>
      <c r="J20" s="77"/>
      <c r="K20" s="77"/>
      <c r="L20" s="77"/>
      <c r="M20" s="77"/>
      <c r="N20" s="77"/>
      <c r="O20" s="77"/>
      <c r="P20" s="77"/>
      <c r="Q20" s="78"/>
      <c r="R20" s="12"/>
      <c r="S20" s="12"/>
      <c r="T20" s="12"/>
      <c r="Y20" s="55"/>
      <c r="Z20" s="8"/>
      <c r="AM20" s="8"/>
      <c r="AN20" s="55"/>
    </row>
    <row r="21" spans="1:40" ht="15">
      <c r="A21" s="10"/>
      <c r="B21" s="20"/>
      <c r="C21" s="10"/>
      <c r="D21" s="11"/>
      <c r="E21" s="12"/>
      <c r="F21" s="12"/>
      <c r="G21" s="12"/>
      <c r="H21" s="12"/>
      <c r="I21" s="78"/>
      <c r="J21" s="78"/>
      <c r="K21" s="78"/>
      <c r="L21" s="78"/>
      <c r="M21" s="78"/>
      <c r="N21" s="78"/>
      <c r="O21" s="78"/>
      <c r="P21" s="78"/>
      <c r="Q21" s="78"/>
      <c r="R21" s="12"/>
      <c r="S21" s="12"/>
      <c r="T21" s="12"/>
      <c r="Y21" s="55"/>
      <c r="Z21" s="8"/>
      <c r="AM21" s="8"/>
      <c r="AN21" s="55"/>
    </row>
    <row r="22" spans="25:40" ht="15">
      <c r="Y22" s="7"/>
      <c r="Z22" s="8"/>
      <c r="AA22" s="19"/>
      <c r="AB22" s="61"/>
      <c r="AC22" s="19"/>
      <c r="AD22" s="19"/>
      <c r="AE22" s="19"/>
      <c r="AF22" s="61"/>
      <c r="AH22" s="6"/>
      <c r="AM22" s="7"/>
      <c r="AN22" s="7"/>
    </row>
    <row r="23" spans="25:40" ht="15">
      <c r="Y23" s="21"/>
      <c r="Z23" s="8"/>
      <c r="AA23" s="61"/>
      <c r="AB23" s="19"/>
      <c r="AC23" s="61"/>
      <c r="AD23" s="19"/>
      <c r="AE23" s="19"/>
      <c r="AF23" s="61"/>
      <c r="AM23" s="7"/>
      <c r="AN23" s="7"/>
    </row>
    <row r="24" spans="25:40" ht="15">
      <c r="Y24" s="6"/>
      <c r="Z24" s="8"/>
      <c r="AM24" s="13"/>
      <c r="AN24" s="7"/>
    </row>
    <row r="25" spans="26:40" ht="15">
      <c r="Z25" s="21"/>
      <c r="AM25" s="13"/>
      <c r="AN25" s="7"/>
    </row>
    <row r="26" spans="1:40" ht="12.75" customHeight="1">
      <c r="A26" s="23"/>
      <c r="B26" s="23"/>
      <c r="C26" s="23"/>
      <c r="R26" s="67"/>
      <c r="T26" s="67"/>
      <c r="U26" s="85" t="s">
        <v>45</v>
      </c>
      <c r="V26" s="85"/>
      <c r="Y26" s="3"/>
      <c r="Z26" s="85"/>
      <c r="AA26" s="85"/>
      <c r="AE26" s="87"/>
      <c r="AH26" s="86"/>
      <c r="AI26" s="87"/>
      <c r="AJ26" s="86"/>
      <c r="AK26" s="86"/>
      <c r="AM26" s="6"/>
      <c r="AN26" s="7"/>
    </row>
    <row r="27" spans="1:40" s="27" customFormat="1" ht="12.75" customHeight="1">
      <c r="A27" s="23"/>
      <c r="B27" s="22"/>
      <c r="C27" s="24"/>
      <c r="D27" s="25"/>
      <c r="E27" s="26"/>
      <c r="F27" s="26"/>
      <c r="G27" s="26"/>
      <c r="H27" s="26"/>
      <c r="I27" s="24"/>
      <c r="J27" s="22"/>
      <c r="K27" s="22"/>
      <c r="M27" s="26"/>
      <c r="N27" s="26"/>
      <c r="O27" s="26"/>
      <c r="P27" s="26"/>
      <c r="R27" s="67"/>
      <c r="T27" s="67"/>
      <c r="U27" s="85" t="s">
        <v>44</v>
      </c>
      <c r="V27" s="85"/>
      <c r="Z27" s="85"/>
      <c r="AA27" s="85"/>
      <c r="AE27" s="89"/>
      <c r="AH27" s="86"/>
      <c r="AI27" s="88"/>
      <c r="AJ27" s="86"/>
      <c r="AK27" s="86"/>
      <c r="AM27" s="28"/>
      <c r="AN27" s="29"/>
    </row>
    <row r="28" spans="1:40" s="27" customFormat="1" ht="12.75" customHeight="1">
      <c r="A28" s="24"/>
      <c r="B28" s="22"/>
      <c r="C28" s="24"/>
      <c r="D28" s="25"/>
      <c r="E28" s="26"/>
      <c r="F28" s="26"/>
      <c r="G28" s="26"/>
      <c r="H28" s="26"/>
      <c r="I28" s="24"/>
      <c r="J28" s="22"/>
      <c r="K28" s="22"/>
      <c r="M28" s="26"/>
      <c r="N28" s="26"/>
      <c r="O28" s="26"/>
      <c r="P28" s="26"/>
      <c r="R28" s="67"/>
      <c r="T28" s="67"/>
      <c r="U28" s="85" t="s">
        <v>46</v>
      </c>
      <c r="V28" s="85"/>
      <c r="Z28" s="85"/>
      <c r="AA28" s="85"/>
      <c r="AE28" s="89"/>
      <c r="AH28" s="86"/>
      <c r="AI28" s="88"/>
      <c r="AJ28" s="86"/>
      <c r="AK28" s="86"/>
      <c r="AM28" s="28"/>
      <c r="AN28" s="29"/>
    </row>
    <row r="29" spans="1:40" s="27" customFormat="1" ht="12.75" customHeight="1">
      <c r="A29" s="22"/>
      <c r="B29" s="22"/>
      <c r="C29" s="22"/>
      <c r="D29" s="25"/>
      <c r="E29" s="26"/>
      <c r="F29" s="26"/>
      <c r="G29" s="26"/>
      <c r="H29" s="26"/>
      <c r="I29" s="24"/>
      <c r="J29" s="22"/>
      <c r="K29" s="22"/>
      <c r="M29" s="26"/>
      <c r="N29" s="26"/>
      <c r="O29" s="26"/>
      <c r="P29" s="26"/>
      <c r="Q29" s="50"/>
      <c r="R29" s="50"/>
      <c r="S29" s="68"/>
      <c r="T29" s="68"/>
      <c r="U29" s="73"/>
      <c r="V29" s="75"/>
      <c r="Y29" s="74"/>
      <c r="Z29" s="85"/>
      <c r="AA29" s="85"/>
      <c r="AE29" s="88"/>
      <c r="AH29" s="86"/>
      <c r="AI29" s="88"/>
      <c r="AJ29" s="86"/>
      <c r="AK29" s="86"/>
      <c r="AM29" s="28"/>
      <c r="AN29" s="29"/>
    </row>
    <row r="30" spans="1:40" s="27" customFormat="1" ht="13.5" customHeight="1">
      <c r="A30" s="22"/>
      <c r="B30" s="22"/>
      <c r="C30" s="30"/>
      <c r="D30" s="25"/>
      <c r="E30" s="26"/>
      <c r="F30" s="26"/>
      <c r="G30" s="26"/>
      <c r="H30" s="26"/>
      <c r="I30" s="28"/>
      <c r="J30" s="22"/>
      <c r="K30" s="22"/>
      <c r="M30" s="26"/>
      <c r="N30" s="26"/>
      <c r="O30" s="26"/>
      <c r="P30" s="26"/>
      <c r="Q30" s="50"/>
      <c r="R30" s="50"/>
      <c r="S30" s="68"/>
      <c r="T30" s="68"/>
      <c r="U30" s="50"/>
      <c r="V30" s="50"/>
      <c r="W30" s="50"/>
      <c r="X30" s="68"/>
      <c r="Y30" s="54"/>
      <c r="Z30" s="50"/>
      <c r="AA30" s="50"/>
      <c r="AB30" s="50"/>
      <c r="AC30" s="50"/>
      <c r="AD30" s="52"/>
      <c r="AE30" s="52"/>
      <c r="AF30" s="56"/>
      <c r="AH30" s="56"/>
      <c r="AI30" s="56"/>
      <c r="AJ30" s="56"/>
      <c r="AK30" s="56"/>
      <c r="AM30" s="29"/>
      <c r="AN30" s="28"/>
    </row>
    <row r="31" spans="2:40" ht="15">
      <c r="B31" s="17"/>
      <c r="C31" s="17"/>
      <c r="Q31" s="50"/>
      <c r="R31" s="50"/>
      <c r="S31" s="68"/>
      <c r="T31" s="68"/>
      <c r="U31" s="50"/>
      <c r="V31" s="50"/>
      <c r="W31" s="50"/>
      <c r="X31" s="68"/>
      <c r="Y31" s="51"/>
      <c r="Z31" s="51"/>
      <c r="AA31" s="52"/>
      <c r="AB31" s="52"/>
      <c r="AC31" s="51"/>
      <c r="AD31" s="51"/>
      <c r="AE31" s="51"/>
      <c r="AF31" s="51"/>
      <c r="AG31" s="51"/>
      <c r="AH31" s="51"/>
      <c r="AI31" s="51"/>
      <c r="AJ31" s="51"/>
      <c r="AK31" s="51"/>
      <c r="AM31" s="7"/>
      <c r="AN31" s="6"/>
    </row>
    <row r="32" spans="2:40" ht="15">
      <c r="B32" s="17"/>
      <c r="C32" s="18"/>
      <c r="Q32" s="50"/>
      <c r="R32" s="50"/>
      <c r="S32" s="68"/>
      <c r="T32" s="68"/>
      <c r="U32" s="50"/>
      <c r="V32" s="50"/>
      <c r="W32" s="50"/>
      <c r="X32" s="68"/>
      <c r="Y32" s="51"/>
      <c r="Z32" s="53"/>
      <c r="AA32" s="52"/>
      <c r="AB32" s="52"/>
      <c r="AC32" s="51"/>
      <c r="AD32" s="51"/>
      <c r="AE32" s="51"/>
      <c r="AF32" s="51"/>
      <c r="AG32" s="51"/>
      <c r="AH32" s="51"/>
      <c r="AI32" s="51"/>
      <c r="AJ32" s="51"/>
      <c r="AK32" s="51"/>
      <c r="AM32" s="7"/>
      <c r="AN32" s="6"/>
    </row>
    <row r="33" spans="2:40" ht="15">
      <c r="B33" s="17"/>
      <c r="D33" s="21"/>
      <c r="Q33" s="50"/>
      <c r="R33" s="50"/>
      <c r="S33" s="68"/>
      <c r="T33" s="68"/>
      <c r="U33" s="50"/>
      <c r="V33" s="50"/>
      <c r="W33" s="50"/>
      <c r="X33" s="68"/>
      <c r="Y33" s="51"/>
      <c r="Z33" s="51"/>
      <c r="AA33" s="52"/>
      <c r="AB33" s="52"/>
      <c r="AC33" s="51"/>
      <c r="AD33" s="51"/>
      <c r="AE33" s="51"/>
      <c r="AF33" s="51"/>
      <c r="AG33" s="51"/>
      <c r="AH33" s="51"/>
      <c r="AI33" s="51"/>
      <c r="AJ33" s="51"/>
      <c r="AK33" s="51"/>
      <c r="AM33" s="7"/>
      <c r="AN33" s="15"/>
    </row>
    <row r="34" spans="17:40" ht="15">
      <c r="Q34" s="50"/>
      <c r="R34" s="50"/>
      <c r="S34" s="68"/>
      <c r="T34" s="68"/>
      <c r="U34" s="50"/>
      <c r="V34" s="50"/>
      <c r="W34" s="50"/>
      <c r="X34" s="68"/>
      <c r="Y34" s="51"/>
      <c r="Z34" s="51"/>
      <c r="AA34" s="52"/>
      <c r="AB34" s="52"/>
      <c r="AC34" s="51"/>
      <c r="AD34" s="51"/>
      <c r="AE34" s="51"/>
      <c r="AF34" s="51"/>
      <c r="AG34" s="51"/>
      <c r="AH34" s="51"/>
      <c r="AI34" s="51"/>
      <c r="AJ34" s="51"/>
      <c r="AK34" s="51"/>
      <c r="AM34" s="7"/>
      <c r="AN34" s="6"/>
    </row>
    <row r="35" spans="17:40" ht="15">
      <c r="Q35" s="50"/>
      <c r="R35" s="50"/>
      <c r="S35" s="68"/>
      <c r="T35" s="68"/>
      <c r="U35" s="50"/>
      <c r="V35" s="50"/>
      <c r="W35" s="50"/>
      <c r="X35" s="68"/>
      <c r="Y35" s="51"/>
      <c r="Z35" s="51"/>
      <c r="AA35" s="52"/>
      <c r="AB35" s="55"/>
      <c r="AC35" s="51"/>
      <c r="AD35" s="51"/>
      <c r="AE35" s="51"/>
      <c r="AF35" s="51"/>
      <c r="AG35" s="51"/>
      <c r="AH35" s="51"/>
      <c r="AI35" s="51"/>
      <c r="AJ35" s="51"/>
      <c r="AK35" s="51"/>
      <c r="AM35" s="7"/>
      <c r="AN35" s="6"/>
    </row>
    <row r="36" spans="17:40" ht="15">
      <c r="Q36" s="50"/>
      <c r="R36" s="50"/>
      <c r="S36" s="68"/>
      <c r="T36" s="68"/>
      <c r="U36" s="50"/>
      <c r="V36" s="50"/>
      <c r="W36" s="50"/>
      <c r="X36" s="68"/>
      <c r="Y36" s="51"/>
      <c r="Z36" s="51"/>
      <c r="AA36" s="51"/>
      <c r="AB36" s="55"/>
      <c r="AC36" s="51"/>
      <c r="AD36" s="51"/>
      <c r="AE36" s="51"/>
      <c r="AF36" s="51"/>
      <c r="AG36" s="51"/>
      <c r="AH36" s="51"/>
      <c r="AI36" s="51"/>
      <c r="AJ36" s="51"/>
      <c r="AK36" s="51"/>
      <c r="AM36" s="7"/>
      <c r="AN36" s="6"/>
    </row>
    <row r="37" spans="28:40" ht="15">
      <c r="AB37" s="7"/>
      <c r="AM37" s="7"/>
      <c r="AN37" s="6"/>
    </row>
  </sheetData>
  <sheetProtection/>
  <mergeCells count="29">
    <mergeCell ref="AA18:AL18"/>
    <mergeCell ref="Z2:AB2"/>
    <mergeCell ref="AF3:AF4"/>
    <mergeCell ref="B2:P2"/>
    <mergeCell ref="Q2:Y2"/>
    <mergeCell ref="Y3:Y4"/>
    <mergeCell ref="AF2:AH2"/>
    <mergeCell ref="AG3:AG4"/>
    <mergeCell ref="AI2:AK2"/>
    <mergeCell ref="X3:X4"/>
    <mergeCell ref="AG1:AL1"/>
    <mergeCell ref="A2:A4"/>
    <mergeCell ref="AC2:AE2"/>
    <mergeCell ref="W3:W4"/>
    <mergeCell ref="V3:V4"/>
    <mergeCell ref="AB3:AB4"/>
    <mergeCell ref="N1:P1"/>
    <mergeCell ref="A1:M1"/>
    <mergeCell ref="AL2:AL4"/>
    <mergeCell ref="Q1:AF1"/>
    <mergeCell ref="AD3:AD4"/>
    <mergeCell ref="Z3:Z4"/>
    <mergeCell ref="AC3:AC4"/>
    <mergeCell ref="AJ3:AJ4"/>
    <mergeCell ref="AK3:AK4"/>
    <mergeCell ref="AA3:AA4"/>
    <mergeCell ref="AE3:AE4"/>
    <mergeCell ref="AH3:AH4"/>
    <mergeCell ref="AI3:AI4"/>
  </mergeCells>
  <printOptions/>
  <pageMargins left="0.5905511811023623" right="0.31496062992125984" top="1.4173228346456694" bottom="0.7874015748031497" header="0.03937007874015748" footer="0.1968503937007874"/>
  <pageSetup orientation="landscape" paperSize="9" scale="75" r:id="rId2"/>
  <headerFooter>
    <oddHeader>&amp;C&amp;8&amp;G
GOVERNO DO ESTADO DE RONDONIA
SECRETARIA DE ESTADO DO DESENVOLVIMENTO AMBIENTAL
COORDENADORIA DE PLANEJAMENTO ADMINISTRAÇÃO E FINANÇAS
Gerência Financeira e Contábil/Divisão de Arrecadação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7:E7"/>
  <sheetViews>
    <sheetView zoomScalePageLayoutView="0" workbookViewId="0" topLeftCell="A1">
      <selection activeCell="E8" sqref="E8"/>
    </sheetView>
  </sheetViews>
  <sheetFormatPr defaultColWidth="9.140625" defaultRowHeight="15"/>
  <cols>
    <col min="5" max="5" width="28.8515625" style="0" customWidth="1"/>
  </cols>
  <sheetData>
    <row r="7" ht="15">
      <c r="E7" s="69">
        <f>720811.48-327538.53</f>
        <v>393272.94999999995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Negretti Domingues</dc:creator>
  <cp:keywords/>
  <dc:description/>
  <cp:lastModifiedBy>erilene.martins</cp:lastModifiedBy>
  <cp:lastPrinted>2019-11-01T18:26:09Z</cp:lastPrinted>
  <dcterms:created xsi:type="dcterms:W3CDTF">2012-03-07T12:49:10Z</dcterms:created>
  <dcterms:modified xsi:type="dcterms:W3CDTF">2020-01-07T20:13:24Z</dcterms:modified>
  <cp:category/>
  <cp:version/>
  <cp:contentType/>
  <cp:contentStatus/>
</cp:coreProperties>
</file>